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activeX/activeX1.xml" ContentType="application/vnd.ms-office.activeX+xml"/>
  <Override PartName="/xl/activeX/activeX1.bin" ContentType="application/vnd.ms-office.activeX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ravikumar\Desktop\"/>
    </mc:Choice>
  </mc:AlternateContent>
  <bookViews>
    <workbookView xWindow="0" yWindow="0" windowWidth="20160" windowHeight="8850" tabRatio="646"/>
  </bookViews>
  <sheets>
    <sheet name="PGE - TTF 001" sheetId="1" r:id="rId1"/>
  </sheets>
  <externalReferences>
    <externalReference r:id="rId2"/>
  </externalReferences>
  <definedNames>
    <definedName name="_xlnm.Print_Area" localSheetId="0">'PGE - TTF 001'!$A$1:$Q$53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I29" i="1"/>
  <c r="E28" i="1"/>
  <c r="E30" i="1" s="1"/>
  <c r="F28" i="1"/>
  <c r="F30" i="1" s="1"/>
  <c r="G28" i="1"/>
  <c r="G30" i="1" s="1"/>
  <c r="D28" i="1"/>
  <c r="D30" i="1" s="1"/>
  <c r="E44" i="1" l="1"/>
  <c r="D49" i="1"/>
  <c r="E42" i="1"/>
  <c r="E43" i="1"/>
  <c r="E40" i="1"/>
  <c r="E41" i="1"/>
  <c r="E38" i="1"/>
  <c r="E39" i="1"/>
  <c r="I30" i="1"/>
  <c r="L29" i="1" s="1"/>
  <c r="I28" i="1"/>
  <c r="L28" i="1" l="1"/>
  <c r="F43" i="1"/>
  <c r="G43" i="1" s="1"/>
  <c r="I43" i="1" s="1"/>
  <c r="F39" i="1"/>
  <c r="G39" i="1" s="1"/>
  <c r="I39" i="1" s="1"/>
  <c r="F41" i="1"/>
  <c r="G41" i="1" s="1"/>
  <c r="I41" i="1" s="1"/>
  <c r="F38" i="1"/>
  <c r="G38" i="1" s="1"/>
  <c r="F40" i="1"/>
  <c r="G40" i="1" s="1"/>
  <c r="I40" i="1" s="1"/>
  <c r="F42" i="1"/>
  <c r="G42" i="1" s="1"/>
  <c r="I42" i="1" s="1"/>
  <c r="E45" i="1"/>
  <c r="O42" i="1" l="1"/>
  <c r="O39" i="1"/>
  <c r="O40" i="1"/>
  <c r="O41" i="1"/>
  <c r="I38" i="1"/>
  <c r="O38" i="1" s="1"/>
  <c r="J38" i="1" l="1"/>
  <c r="I17" i="1"/>
  <c r="O17" i="1" s="1"/>
  <c r="I18" i="1"/>
  <c r="O18" i="1" s="1"/>
  <c r="I19" i="1"/>
  <c r="I20" i="1"/>
  <c r="I21" i="1"/>
  <c r="O21" i="1" s="1"/>
  <c r="I22" i="1"/>
  <c r="O22" i="1" s="1"/>
  <c r="I23" i="1"/>
  <c r="O23" i="1" s="1"/>
  <c r="I24" i="1"/>
  <c r="O24" i="1" s="1"/>
  <c r="I25" i="1"/>
  <c r="O25" i="1" s="1"/>
  <c r="I16" i="1"/>
  <c r="O16" i="1" s="1"/>
  <c r="K38" i="1" l="1"/>
  <c r="L38" i="1" s="1"/>
  <c r="J39" i="1"/>
  <c r="J16" i="1"/>
  <c r="K16" i="1" s="1"/>
  <c r="L16" i="1" s="1"/>
  <c r="J18" i="1"/>
  <c r="J24" i="1"/>
  <c r="J21" i="1"/>
  <c r="J25" i="1"/>
  <c r="J17" i="1"/>
  <c r="J23" i="1"/>
  <c r="J22" i="1"/>
  <c r="J20" i="1"/>
  <c r="J19" i="1"/>
  <c r="K39" i="1" l="1"/>
  <c r="L39" i="1" s="1"/>
  <c r="J40" i="1"/>
  <c r="K22" i="1"/>
  <c r="L22" i="1" s="1"/>
  <c r="K23" i="1"/>
  <c r="L23" i="1" s="1"/>
  <c r="K25" i="1"/>
  <c r="L25" i="1" s="1"/>
  <c r="K21" i="1"/>
  <c r="L21" i="1" s="1"/>
  <c r="K18" i="1"/>
  <c r="L18" i="1" s="1"/>
  <c r="K17" i="1"/>
  <c r="L17" i="1" s="1"/>
  <c r="K24" i="1"/>
  <c r="L24" i="1" s="1"/>
  <c r="K19" i="1"/>
  <c r="L19" i="1" s="1"/>
  <c r="O19" i="1" s="1"/>
  <c r="K20" i="1"/>
  <c r="L20" i="1" s="1"/>
  <c r="O20" i="1" s="1"/>
  <c r="J41" i="1" l="1"/>
  <c r="K40" i="1"/>
  <c r="L40" i="1" s="1"/>
  <c r="J42" i="1" l="1"/>
  <c r="K41" i="1"/>
  <c r="L41" i="1" s="1"/>
  <c r="K42" i="1" l="1"/>
  <c r="L42" i="1" s="1"/>
  <c r="J43" i="1"/>
  <c r="K43" i="1" s="1"/>
</calcChain>
</file>

<file path=xl/sharedStrings.xml><?xml version="1.0" encoding="utf-8"?>
<sst xmlns="http://schemas.openxmlformats.org/spreadsheetml/2006/main" count="117" uniqueCount="93">
  <si>
    <t>TOLLWAY TESTING FORM (TTF) 001</t>
  </si>
  <si>
    <t>GRADATION WORKSHEET FOR POROUS GRANULAR EMBANKMENT</t>
  </si>
  <si>
    <t>CONTRACT #</t>
  </si>
  <si>
    <t>DATE SAMPLED</t>
  </si>
  <si>
    <t>DATE TESTED</t>
  </si>
  <si>
    <t>SAMPLE</t>
  </si>
  <si>
    <t>LOCATION</t>
  </si>
  <si>
    <t>MATL CODE</t>
  </si>
  <si>
    <t>LAB</t>
  </si>
  <si>
    <t>INSP. TYPE</t>
  </si>
  <si>
    <t>SEQ #</t>
  </si>
  <si>
    <t>GRADATION GRIDSHEET OF COARSE MATERIAL (+3/8")</t>
  </si>
  <si>
    <t>R-1</t>
  </si>
  <si>
    <t>R-2</t>
  </si>
  <si>
    <t>R-3</t>
  </si>
  <si>
    <t>R-4</t>
  </si>
  <si>
    <t>COMBINE</t>
  </si>
  <si>
    <t>TOT.RET WEIGHT</t>
  </si>
  <si>
    <t>ACCUM</t>
  </si>
  <si>
    <t>ST. WEIGHT</t>
  </si>
  <si>
    <t>% RET</t>
  </si>
  <si>
    <t>S</t>
  </si>
  <si>
    <t>T=(S/C/100)</t>
  </si>
  <si>
    <t>% PASS</t>
  </si>
  <si>
    <t>T-100</t>
  </si>
  <si>
    <t>MIN</t>
  </si>
  <si>
    <t>MAX</t>
  </si>
  <si>
    <t>RESULTS</t>
  </si>
  <si>
    <t>=</t>
  </si>
  <si>
    <t>8"</t>
  </si>
  <si>
    <t>6"</t>
  </si>
  <si>
    <t>5"</t>
  </si>
  <si>
    <t>4"</t>
  </si>
  <si>
    <t>3"</t>
  </si>
  <si>
    <t>2 1/2"</t>
  </si>
  <si>
    <t>2"</t>
  </si>
  <si>
    <t>1.5"</t>
  </si>
  <si>
    <t>1"</t>
  </si>
  <si>
    <t>3/8"</t>
  </si>
  <si>
    <t>GRADATION RANGE</t>
  </si>
  <si>
    <t>RET. WT.
LBS OR KG</t>
  </si>
  <si>
    <t>SIEVE
SIZE</t>
  </si>
  <si>
    <t>AGG. WT.</t>
  </si>
  <si>
    <t>PAN</t>
  </si>
  <si>
    <t>PAN WT./ -3/8</t>
  </si>
  <si>
    <t>TOT. WT.</t>
  </si>
  <si>
    <t>A</t>
  </si>
  <si>
    <t>B</t>
  </si>
  <si>
    <t>C</t>
  </si>
  <si>
    <t>R 3/8"</t>
  </si>
  <si>
    <t>P 3/8"</t>
  </si>
  <si>
    <t>D</t>
  </si>
  <si>
    <t>E</t>
  </si>
  <si>
    <t>GRADATION GRIDSHEET OF FINE MATERIAL (-3/8")</t>
  </si>
  <si>
    <t>#4</t>
  </si>
  <si>
    <t>#8</t>
  </si>
  <si>
    <t>#16</t>
  </si>
  <si>
    <t>#30</t>
  </si>
  <si>
    <t>#200</t>
  </si>
  <si>
    <t>DIFF. (-200)</t>
  </si>
  <si>
    <t>DRY WT.</t>
  </si>
  <si>
    <t>WASH WT.</t>
  </si>
  <si>
    <t>DIFF.(-200)</t>
  </si>
  <si>
    <t>F</t>
  </si>
  <si>
    <t>G</t>
  </si>
  <si>
    <t>H</t>
  </si>
  <si>
    <t>RET. WT.
GRAMS</t>
  </si>
  <si>
    <t>% RET. WT.</t>
  </si>
  <si>
    <t>V=(U/F)</t>
  </si>
  <si>
    <t>(E)</t>
  </si>
  <si>
    <t>% PASS #3/8"</t>
  </si>
  <si>
    <t>% RET.WT. 
% PASS 3/8"</t>
  </si>
  <si>
    <t>W=(V*E)</t>
  </si>
  <si>
    <t>X=(W*C/100)</t>
  </si>
  <si>
    <t>% RET. WT. (X)</t>
  </si>
  <si>
    <t>COMB. WT.</t>
  </si>
  <si>
    <t>ACCUM.</t>
  </si>
  <si>
    <t>RET. WT. +A</t>
  </si>
  <si>
    <t>Y</t>
  </si>
  <si>
    <t>Z=(Y/C*100)</t>
  </si>
  <si>
    <t>(Z-100)</t>
  </si>
  <si>
    <t>TOTAL % RET</t>
  </si>
  <si>
    <t>REMARKS:</t>
  </si>
  <si>
    <t>QC</t>
  </si>
  <si>
    <t>QA</t>
  </si>
  <si>
    <t>IA</t>
  </si>
  <si>
    <t>INV</t>
  </si>
  <si>
    <t>TESTED BY:</t>
  </si>
  <si>
    <t>(R-1+R-2+R-3+R-4)</t>
  </si>
  <si>
    <t>U</t>
  </si>
  <si>
    <t>EQUIPMENT NAME</t>
  </si>
  <si>
    <t>EQUIPMENT #</t>
  </si>
  <si>
    <t>REV 04/23/2020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</si>
</sst>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3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164" fontId="0" fillId="4" borderId="3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0" fillId="4" borderId="3" xfId="1" applyNumberFormat="1" applyFont="1" applyFill="1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0" borderId="17" xfId="0" applyFont="1" applyBorder="1"/>
    <xf numFmtId="0" fontId="3" fillId="0" borderId="3" xfId="0" applyFont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164" fontId="0" fillId="2" borderId="2" xfId="0" applyNumberFormat="1" applyFill="1" applyBorder="1" applyAlignment="1" applyProtection="1">
      <alignment horizontal="left" vertical="center"/>
      <protection locked="0"/>
    </xf>
    <xf numFmtId="16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28575</xdr:rowOff>
        </xdr:from>
        <xdr:to>
          <xdr:col>15</xdr:col>
          <xdr:colOff>0</xdr:colOff>
          <xdr:row>5</xdr:row>
          <xdr:rowOff>228600</xdr:rowOff>
        </xdr:to>
        <xdr:sp macro="" textlink="">
          <xdr:nvSpPr>
            <xdr:cNvPr id="1027" name="Combo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22860</xdr:colOff>
      <xdr:row>2</xdr:row>
      <xdr:rowOff>91440</xdr:rowOff>
    </xdr:from>
    <xdr:to>
      <xdr:col>16</xdr:col>
      <xdr:colOff>563880</xdr:colOff>
      <xdr:row>7</xdr:row>
      <xdr:rowOff>45720</xdr:rowOff>
    </xdr:to>
    <xdr:sp macro="" textlink="">
      <xdr:nvSpPr>
        <xdr:cNvPr id="2" name="Rectangle 1"/>
        <xdr:cNvSpPr/>
      </xdr:nvSpPr>
      <xdr:spPr>
        <a:xfrm>
          <a:off x="11460480" y="464820"/>
          <a:ext cx="541020" cy="9906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7</xdr:row>
      <xdr:rowOff>38100</xdr:rowOff>
    </xdr:from>
    <xdr:to>
      <xdr:col>4</xdr:col>
      <xdr:colOff>129540</xdr:colOff>
      <xdr:row>7</xdr:row>
      <xdr:rowOff>166116</xdr:rowOff>
    </xdr:to>
    <xdr:sp macro="[0]!GetDateSampled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 rot="5400000" flipH="1">
          <a:off x="2923032" y="1466088"/>
          <a:ext cx="128016" cy="91440"/>
        </a:xfrm>
        <a:prstGeom prst="triangle">
          <a:avLst>
            <a:gd name="adj" fmla="val 50000"/>
          </a:avLst>
        </a:prstGeom>
        <a:gradFill rotWithShape="1">
          <a:gsLst>
            <a:gs pos="0">
              <a:srgbClr val="C0C0C0"/>
            </a:gs>
            <a:gs pos="100000">
              <a:srgbClr val="C0C0C0">
                <a:gamma/>
                <a:shade val="76078"/>
                <a:invGamma/>
              </a:srgbClr>
            </a:gs>
          </a:gsLst>
          <a:path path="shape">
            <a:fillToRect l="50000" t="50000" r="50000" b="50000"/>
          </a:path>
        </a:gradFill>
        <a:ln w="9525">
          <a:solidFill>
            <a:srgbClr val="808080"/>
          </a:solidFill>
          <a:miter lim="800000"/>
          <a:headEnd/>
          <a:tailEnd/>
        </a:ln>
      </xdr:spPr>
    </xdr:sp>
    <xdr:clientData fPrintsWithSheet="0"/>
  </xdr:twoCellAnchor>
  <xdr:twoCellAnchor>
    <xdr:from>
      <xdr:col>9</xdr:col>
      <xdr:colOff>45720</xdr:colOff>
      <xdr:row>7</xdr:row>
      <xdr:rowOff>45720</xdr:rowOff>
    </xdr:from>
    <xdr:to>
      <xdr:col>9</xdr:col>
      <xdr:colOff>137160</xdr:colOff>
      <xdr:row>7</xdr:row>
      <xdr:rowOff>173736</xdr:rowOff>
    </xdr:to>
    <xdr:sp macro="[1]!GetDateTested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 rot="5400000" flipH="1">
          <a:off x="6595872" y="1473708"/>
          <a:ext cx="128016" cy="91440"/>
        </a:xfrm>
        <a:prstGeom prst="triangle">
          <a:avLst>
            <a:gd name="adj" fmla="val 50000"/>
          </a:avLst>
        </a:prstGeom>
        <a:gradFill rotWithShape="1">
          <a:gsLst>
            <a:gs pos="0">
              <a:srgbClr val="C0C0C0"/>
            </a:gs>
            <a:gs pos="100000">
              <a:srgbClr val="C0C0C0">
                <a:gamma/>
                <a:shade val="76078"/>
                <a:invGamma/>
              </a:srgbClr>
            </a:gs>
          </a:gsLst>
          <a:path path="shape">
            <a:fillToRect l="50000" t="50000" r="50000" b="50000"/>
          </a:path>
        </a:gradFill>
        <a:ln w="9525">
          <a:solidFill>
            <a:srgbClr val="808080"/>
          </a:solidFill>
          <a:miter lim="800000"/>
          <a:headEnd/>
          <a:tailEnd/>
        </a:ln>
      </xdr:spPr>
    </xdr:sp>
    <xdr:clientData fPrintsWithSheet="0"/>
  </xdr:twoCellAnchor>
  <xdr:twoCellAnchor>
    <xdr:from>
      <xdr:col>4</xdr:col>
      <xdr:colOff>38100</xdr:colOff>
      <xdr:row>7</xdr:row>
      <xdr:rowOff>38100</xdr:rowOff>
    </xdr:from>
    <xdr:to>
      <xdr:col>4</xdr:col>
      <xdr:colOff>129540</xdr:colOff>
      <xdr:row>7</xdr:row>
      <xdr:rowOff>166116</xdr:rowOff>
    </xdr:to>
    <xdr:sp macro="[0]!GetDateSampled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 rot="5400000" flipH="1">
          <a:off x="2923032" y="1511808"/>
          <a:ext cx="128016" cy="91440"/>
        </a:xfrm>
        <a:prstGeom prst="triangle">
          <a:avLst>
            <a:gd name="adj" fmla="val 50000"/>
          </a:avLst>
        </a:prstGeom>
        <a:gradFill rotWithShape="1">
          <a:gsLst>
            <a:gs pos="0">
              <a:srgbClr val="C0C0C0"/>
            </a:gs>
            <a:gs pos="100000">
              <a:srgbClr val="C0C0C0">
                <a:gamma/>
                <a:shade val="76078"/>
                <a:invGamma/>
              </a:srgbClr>
            </a:gs>
          </a:gsLst>
          <a:path path="shape">
            <a:fillToRect l="50000" t="50000" r="50000" b="50000"/>
          </a:path>
        </a:gradFill>
        <a:ln w="9525">
          <a:solidFill>
            <a:srgbClr val="808080"/>
          </a:solidFill>
          <a:miter lim="800000"/>
          <a:headEnd/>
          <a:tailEnd/>
        </a:ln>
      </xdr:spPr>
    </xdr:sp>
    <xdr:clientData fPrintsWithSheet="0"/>
  </xdr:twoCellAnchor>
  <xdr:twoCellAnchor>
    <xdr:from>
      <xdr:col>9</xdr:col>
      <xdr:colOff>45720</xdr:colOff>
      <xdr:row>7</xdr:row>
      <xdr:rowOff>45720</xdr:rowOff>
    </xdr:from>
    <xdr:to>
      <xdr:col>9</xdr:col>
      <xdr:colOff>137160</xdr:colOff>
      <xdr:row>7</xdr:row>
      <xdr:rowOff>173736</xdr:rowOff>
    </xdr:to>
    <xdr:sp macro="[1]!GetDateTested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 rot="5400000" flipH="1">
          <a:off x="6595872" y="1519428"/>
          <a:ext cx="128016" cy="91440"/>
        </a:xfrm>
        <a:prstGeom prst="triangle">
          <a:avLst>
            <a:gd name="adj" fmla="val 50000"/>
          </a:avLst>
        </a:prstGeom>
        <a:gradFill rotWithShape="1">
          <a:gsLst>
            <a:gs pos="0">
              <a:srgbClr val="C0C0C0"/>
            </a:gs>
            <a:gs pos="100000">
              <a:srgbClr val="C0C0C0">
                <a:gamma/>
                <a:shade val="76078"/>
                <a:invGamma/>
              </a:srgbClr>
            </a:gs>
          </a:gsLst>
          <a:path path="shape">
            <a:fillToRect l="50000" t="50000" r="50000" b="50000"/>
          </a:path>
        </a:gradFill>
        <a:ln w="9525">
          <a:solidFill>
            <a:srgbClr val="808080"/>
          </a:solidFill>
          <a:miter lim="800000"/>
          <a:headEnd/>
          <a:tailEnd/>
        </a:ln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IRSAddin_v4.1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GetDateTested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Q52"/>
  <sheetViews>
    <sheetView showGridLines="0" tabSelected="1" zoomScaleNormal="100" workbookViewId="0">
      <selection activeCell="M17" sqref="M17"/>
    </sheetView>
  </sheetViews>
  <sheetFormatPr defaultRowHeight="15" x14ac:dyDescent="0.25"/>
  <cols>
    <col min="3" max="3" width="12.85546875" customWidth="1"/>
    <col min="4" max="4" width="11.7109375" bestFit="1" customWidth="1"/>
    <col min="5" max="5" width="9.85546875" customWidth="1"/>
    <col min="6" max="6" width="9.42578125" bestFit="1" customWidth="1"/>
    <col min="7" max="7" width="16.7109375" customWidth="1"/>
    <col min="8" max="8" width="2" bestFit="1" customWidth="1"/>
    <col min="9" max="9" width="15.42578125" bestFit="1" customWidth="1"/>
    <col min="10" max="10" width="11.5703125" bestFit="1" customWidth="1"/>
    <col min="11" max="11" width="10.7109375" bestFit="1" customWidth="1"/>
    <col min="12" max="12" width="11.28515625" customWidth="1"/>
    <col min="13" max="13" width="10.140625" bestFit="1" customWidth="1"/>
    <col min="14" max="14" width="10.140625" customWidth="1"/>
    <col min="15" max="15" width="8.140625" bestFit="1" customWidth="1"/>
  </cols>
  <sheetData>
    <row r="2" spans="2:17" ht="15.75" thickBot="1" x14ac:dyDescent="0.3">
      <c r="C2" s="41" t="s">
        <v>0</v>
      </c>
      <c r="D2" s="41"/>
      <c r="E2" s="41"/>
      <c r="F2" s="41"/>
      <c r="N2" s="45" t="s">
        <v>92</v>
      </c>
      <c r="O2" s="45"/>
    </row>
    <row r="3" spans="2:17" ht="15.75" thickBot="1" x14ac:dyDescent="0.3">
      <c r="B3" s="14"/>
      <c r="C3" s="40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5"/>
    </row>
    <row r="4" spans="2:17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t="s">
        <v>83</v>
      </c>
    </row>
    <row r="5" spans="2:17" ht="18.75" customHeight="1" x14ac:dyDescent="0.25">
      <c r="B5" s="8"/>
      <c r="C5" s="47" t="s">
        <v>90</v>
      </c>
      <c r="D5" s="47"/>
      <c r="E5" s="43"/>
      <c r="F5" s="43"/>
      <c r="G5" s="9"/>
      <c r="H5" s="9"/>
      <c r="I5" s="22" t="s">
        <v>5</v>
      </c>
      <c r="J5" s="43"/>
      <c r="K5" s="43"/>
      <c r="L5" s="9"/>
      <c r="M5" s="22" t="s">
        <v>8</v>
      </c>
      <c r="N5" s="43"/>
      <c r="O5" s="43"/>
      <c r="P5" s="10"/>
      <c r="Q5" t="s">
        <v>84</v>
      </c>
    </row>
    <row r="6" spans="2:17" ht="18.75" customHeight="1" x14ac:dyDescent="0.25">
      <c r="B6" s="8"/>
      <c r="C6" s="47" t="s">
        <v>91</v>
      </c>
      <c r="D6" s="47"/>
      <c r="E6" s="44"/>
      <c r="F6" s="44"/>
      <c r="G6" s="9"/>
      <c r="H6" s="9"/>
      <c r="I6" s="22" t="s">
        <v>6</v>
      </c>
      <c r="J6" s="44"/>
      <c r="K6" s="44"/>
      <c r="L6" s="9"/>
      <c r="M6" s="22" t="s">
        <v>9</v>
      </c>
      <c r="N6" s="44"/>
      <c r="O6" s="44"/>
      <c r="P6" s="10"/>
      <c r="Q6" t="s">
        <v>85</v>
      </c>
    </row>
    <row r="7" spans="2:17" ht="18.75" customHeight="1" x14ac:dyDescent="0.25">
      <c r="B7" s="8"/>
      <c r="C7" s="47" t="s">
        <v>2</v>
      </c>
      <c r="D7" s="47"/>
      <c r="E7" s="44"/>
      <c r="F7" s="44"/>
      <c r="G7" s="9"/>
      <c r="H7" s="9"/>
      <c r="I7" s="22" t="s">
        <v>7</v>
      </c>
      <c r="J7" s="44"/>
      <c r="K7" s="44"/>
      <c r="L7" s="9"/>
      <c r="M7" s="22" t="s">
        <v>10</v>
      </c>
      <c r="N7" s="42"/>
      <c r="O7" s="42"/>
      <c r="P7" s="10"/>
      <c r="Q7" t="s">
        <v>86</v>
      </c>
    </row>
    <row r="8" spans="2:17" ht="18.75" customHeight="1" x14ac:dyDescent="0.25">
      <c r="B8" s="8"/>
      <c r="C8" s="47" t="s">
        <v>3</v>
      </c>
      <c r="D8" s="47"/>
      <c r="E8" s="46"/>
      <c r="F8" s="46"/>
      <c r="G8" s="9"/>
      <c r="H8" s="9"/>
      <c r="I8" s="23" t="s">
        <v>4</v>
      </c>
      <c r="J8" s="42"/>
      <c r="K8" s="42"/>
      <c r="L8" s="9"/>
      <c r="M8" s="9"/>
      <c r="N8" s="9"/>
      <c r="O8" s="9"/>
      <c r="P8" s="10"/>
    </row>
    <row r="9" spans="2:17" ht="15.75" thickBot="1" x14ac:dyDescent="0.3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2:17" ht="15.75" thickBot="1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7" ht="15.75" thickBot="1" x14ac:dyDescent="0.3">
      <c r="B11" s="14"/>
      <c r="C11" s="16"/>
      <c r="D11" s="16"/>
      <c r="E11" s="16"/>
      <c r="F11" s="16"/>
      <c r="G11" s="40" t="s">
        <v>11</v>
      </c>
      <c r="H11" s="40"/>
      <c r="I11" s="40"/>
      <c r="J11" s="40"/>
      <c r="K11" s="40"/>
      <c r="L11" s="16"/>
      <c r="M11" s="16"/>
      <c r="N11" s="16"/>
      <c r="O11" s="16"/>
      <c r="P11" s="15"/>
    </row>
    <row r="12" spans="2:17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2:17" ht="28.9" customHeight="1" x14ac:dyDescent="0.25">
      <c r="B13" s="8"/>
      <c r="C13" s="38" t="s">
        <v>41</v>
      </c>
      <c r="D13" s="38" t="s">
        <v>40</v>
      </c>
      <c r="E13" s="38" t="s">
        <v>40</v>
      </c>
      <c r="F13" s="38" t="s">
        <v>40</v>
      </c>
      <c r="G13" s="38" t="s">
        <v>40</v>
      </c>
      <c r="H13" s="30"/>
      <c r="I13" s="2" t="s">
        <v>16</v>
      </c>
      <c r="J13" s="2" t="s">
        <v>18</v>
      </c>
      <c r="K13" s="2" t="s">
        <v>18</v>
      </c>
      <c r="L13" s="30" t="s">
        <v>23</v>
      </c>
      <c r="M13" s="33" t="s">
        <v>39</v>
      </c>
      <c r="N13" s="34"/>
      <c r="O13" s="30" t="s">
        <v>27</v>
      </c>
      <c r="P13" s="10"/>
    </row>
    <row r="14" spans="2:17" x14ac:dyDescent="0.25">
      <c r="B14" s="8"/>
      <c r="C14" s="48"/>
      <c r="D14" s="39"/>
      <c r="E14" s="39"/>
      <c r="F14" s="39"/>
      <c r="G14" s="39"/>
      <c r="H14" s="31"/>
      <c r="I14" s="2" t="s">
        <v>17</v>
      </c>
      <c r="J14" s="2" t="s">
        <v>19</v>
      </c>
      <c r="K14" s="2" t="s">
        <v>20</v>
      </c>
      <c r="L14" s="32"/>
      <c r="M14" s="35"/>
      <c r="N14" s="36"/>
      <c r="O14" s="31"/>
      <c r="P14" s="10"/>
    </row>
    <row r="15" spans="2:17" x14ac:dyDescent="0.25">
      <c r="B15" s="8"/>
      <c r="C15" s="39"/>
      <c r="D15" s="25" t="s">
        <v>12</v>
      </c>
      <c r="E15" s="25" t="s">
        <v>13</v>
      </c>
      <c r="F15" s="25" t="s">
        <v>14</v>
      </c>
      <c r="G15" s="25" t="s">
        <v>15</v>
      </c>
      <c r="H15" s="32"/>
      <c r="I15" s="25" t="s">
        <v>88</v>
      </c>
      <c r="J15" s="25" t="s">
        <v>21</v>
      </c>
      <c r="K15" s="25" t="s">
        <v>22</v>
      </c>
      <c r="L15" s="25" t="s">
        <v>24</v>
      </c>
      <c r="M15" s="5" t="s">
        <v>25</v>
      </c>
      <c r="N15" s="5" t="s">
        <v>26</v>
      </c>
      <c r="O15" s="32"/>
      <c r="P15" s="10"/>
    </row>
    <row r="16" spans="2:17" x14ac:dyDescent="0.25">
      <c r="B16" s="8"/>
      <c r="C16" s="2" t="s">
        <v>29</v>
      </c>
      <c r="D16" s="3"/>
      <c r="E16" s="3"/>
      <c r="F16" s="3"/>
      <c r="G16" s="3"/>
      <c r="H16" s="2" t="s">
        <v>28</v>
      </c>
      <c r="I16" s="17" t="str">
        <f>IF($D$25="","",SUM($D16:$G16))</f>
        <v/>
      </c>
      <c r="J16" s="17" t="str">
        <f>IF($I16="","",SUM($I$16:$I16))</f>
        <v/>
      </c>
      <c r="K16" s="17" t="str">
        <f>IF(J16="","",J16/$I$30*100)</f>
        <v/>
      </c>
      <c r="L16" s="18" t="str">
        <f>IF($K16="","",100-$K16)</f>
        <v/>
      </c>
      <c r="M16" s="3"/>
      <c r="N16" s="3"/>
      <c r="O16" s="27" t="str">
        <f>IF($I16="","",IF($M16="","",IF($N16="","",IF(OR($L16&lt;$M16-0.5,$L16&gt;$N16+0.4),"FAIL",""))))</f>
        <v/>
      </c>
      <c r="P16" s="10"/>
    </row>
    <row r="17" spans="2:16" x14ac:dyDescent="0.25">
      <c r="B17" s="8"/>
      <c r="C17" s="2" t="s">
        <v>30</v>
      </c>
      <c r="D17" s="3"/>
      <c r="E17" s="3"/>
      <c r="F17" s="3"/>
      <c r="G17" s="3"/>
      <c r="H17" s="2" t="s">
        <v>28</v>
      </c>
      <c r="I17" s="17" t="str">
        <f t="shared" ref="I17:I25" si="0">IF($D$25="","",SUM($D17:$G17))</f>
        <v/>
      </c>
      <c r="J17" s="17" t="str">
        <f>IF($I17="","",SUM($I$16:$I17))</f>
        <v/>
      </c>
      <c r="K17" s="17" t="str">
        <f t="shared" ref="K17:K25" si="1">IF(J17="","",J17/$I$30*100)</f>
        <v/>
      </c>
      <c r="L17" s="18" t="str">
        <f t="shared" ref="L17:L25" si="2">IF($K17="","",100-$K17)</f>
        <v/>
      </c>
      <c r="M17" s="3"/>
      <c r="N17" s="3"/>
      <c r="O17" s="27" t="str">
        <f t="shared" ref="O17:O25" si="3">IF($I17="","",IF($M17="","",IF($N17="","",IF(OR($L17&lt;$M17-0.5,$L17&gt;$N17+0.4),"FAIL",""))))</f>
        <v/>
      </c>
      <c r="P17" s="10"/>
    </row>
    <row r="18" spans="2:16" x14ac:dyDescent="0.25">
      <c r="B18" s="8"/>
      <c r="C18" s="4" t="s">
        <v>31</v>
      </c>
      <c r="D18" s="3"/>
      <c r="E18" s="3"/>
      <c r="F18" s="3"/>
      <c r="G18" s="3"/>
      <c r="H18" s="2" t="s">
        <v>28</v>
      </c>
      <c r="I18" s="17" t="str">
        <f t="shared" si="0"/>
        <v/>
      </c>
      <c r="J18" s="17" t="str">
        <f>IF($I18="","",SUM($I$16:$I18))</f>
        <v/>
      </c>
      <c r="K18" s="17" t="str">
        <f t="shared" si="1"/>
        <v/>
      </c>
      <c r="L18" s="18" t="str">
        <f t="shared" si="2"/>
        <v/>
      </c>
      <c r="M18" s="3"/>
      <c r="N18" s="3"/>
      <c r="O18" s="27" t="str">
        <f t="shared" si="3"/>
        <v/>
      </c>
      <c r="P18" s="10"/>
    </row>
    <row r="19" spans="2:16" x14ac:dyDescent="0.25">
      <c r="B19" s="8"/>
      <c r="C19" s="2" t="s">
        <v>32</v>
      </c>
      <c r="D19" s="3"/>
      <c r="E19" s="3"/>
      <c r="F19" s="3"/>
      <c r="G19" s="3"/>
      <c r="H19" s="2" t="s">
        <v>28</v>
      </c>
      <c r="I19" s="17" t="str">
        <f t="shared" si="0"/>
        <v/>
      </c>
      <c r="J19" s="17" t="str">
        <f>IF($I19="","",SUM($I$16:$I19))</f>
        <v/>
      </c>
      <c r="K19" s="17" t="str">
        <f t="shared" si="1"/>
        <v/>
      </c>
      <c r="L19" s="18" t="str">
        <f t="shared" si="2"/>
        <v/>
      </c>
      <c r="M19" s="3"/>
      <c r="N19" s="3"/>
      <c r="O19" s="27" t="str">
        <f t="shared" si="3"/>
        <v/>
      </c>
      <c r="P19" s="10"/>
    </row>
    <row r="20" spans="2:16" x14ac:dyDescent="0.25">
      <c r="B20" s="8"/>
      <c r="C20" s="2" t="s">
        <v>33</v>
      </c>
      <c r="D20" s="3"/>
      <c r="E20" s="3"/>
      <c r="F20" s="3"/>
      <c r="G20" s="3"/>
      <c r="H20" s="2" t="s">
        <v>28</v>
      </c>
      <c r="I20" s="17" t="str">
        <f t="shared" si="0"/>
        <v/>
      </c>
      <c r="J20" s="17" t="str">
        <f>IF($I20="","",SUM($I$16:$I20))</f>
        <v/>
      </c>
      <c r="K20" s="17" t="str">
        <f t="shared" si="1"/>
        <v/>
      </c>
      <c r="L20" s="18" t="str">
        <f t="shared" si="2"/>
        <v/>
      </c>
      <c r="M20" s="3"/>
      <c r="N20" s="3"/>
      <c r="O20" s="27" t="str">
        <f t="shared" si="3"/>
        <v/>
      </c>
      <c r="P20" s="10"/>
    </row>
    <row r="21" spans="2:16" x14ac:dyDescent="0.25">
      <c r="B21" s="8"/>
      <c r="C21" s="2" t="s">
        <v>34</v>
      </c>
      <c r="D21" s="3"/>
      <c r="E21" s="3"/>
      <c r="F21" s="3"/>
      <c r="G21" s="3"/>
      <c r="H21" s="2" t="s">
        <v>28</v>
      </c>
      <c r="I21" s="17" t="str">
        <f t="shared" si="0"/>
        <v/>
      </c>
      <c r="J21" s="17" t="str">
        <f>IF($I21="","",SUM($I$16:$I21))</f>
        <v/>
      </c>
      <c r="K21" s="17" t="str">
        <f t="shared" si="1"/>
        <v/>
      </c>
      <c r="L21" s="18" t="str">
        <f t="shared" si="2"/>
        <v/>
      </c>
      <c r="M21" s="3"/>
      <c r="N21" s="3"/>
      <c r="O21" s="27" t="str">
        <f t="shared" si="3"/>
        <v/>
      </c>
      <c r="P21" s="10"/>
    </row>
    <row r="22" spans="2:16" x14ac:dyDescent="0.25">
      <c r="B22" s="8"/>
      <c r="C22" s="2" t="s">
        <v>35</v>
      </c>
      <c r="D22" s="3"/>
      <c r="E22" s="3"/>
      <c r="F22" s="3"/>
      <c r="G22" s="3"/>
      <c r="H22" s="2" t="s">
        <v>28</v>
      </c>
      <c r="I22" s="17" t="str">
        <f t="shared" si="0"/>
        <v/>
      </c>
      <c r="J22" s="17" t="str">
        <f>IF($I22="","",SUM($I$16:$I22))</f>
        <v/>
      </c>
      <c r="K22" s="17" t="str">
        <f t="shared" si="1"/>
        <v/>
      </c>
      <c r="L22" s="18" t="str">
        <f t="shared" si="2"/>
        <v/>
      </c>
      <c r="M22" s="3"/>
      <c r="N22" s="3"/>
      <c r="O22" s="27" t="str">
        <f t="shared" si="3"/>
        <v/>
      </c>
      <c r="P22" s="10"/>
    </row>
    <row r="23" spans="2:16" x14ac:dyDescent="0.25">
      <c r="B23" s="8"/>
      <c r="C23" s="2" t="s">
        <v>36</v>
      </c>
      <c r="D23" s="3"/>
      <c r="E23" s="3"/>
      <c r="F23" s="3"/>
      <c r="G23" s="3"/>
      <c r="H23" s="2" t="s">
        <v>28</v>
      </c>
      <c r="I23" s="17" t="str">
        <f t="shared" si="0"/>
        <v/>
      </c>
      <c r="J23" s="17" t="str">
        <f>IF($I23="","",SUM($I$16:$I23))</f>
        <v/>
      </c>
      <c r="K23" s="17" t="str">
        <f t="shared" si="1"/>
        <v/>
      </c>
      <c r="L23" s="18" t="str">
        <f t="shared" si="2"/>
        <v/>
      </c>
      <c r="M23" s="3"/>
      <c r="N23" s="3"/>
      <c r="O23" s="27" t="str">
        <f t="shared" si="3"/>
        <v/>
      </c>
      <c r="P23" s="10"/>
    </row>
    <row r="24" spans="2:16" x14ac:dyDescent="0.25">
      <c r="B24" s="8"/>
      <c r="C24" s="2" t="s">
        <v>37</v>
      </c>
      <c r="D24" s="3"/>
      <c r="E24" s="3"/>
      <c r="F24" s="3"/>
      <c r="G24" s="3"/>
      <c r="H24" s="2" t="s">
        <v>28</v>
      </c>
      <c r="I24" s="17" t="str">
        <f t="shared" si="0"/>
        <v/>
      </c>
      <c r="J24" s="17" t="str">
        <f>IF($I24="","",SUM($I$16:$I24))</f>
        <v/>
      </c>
      <c r="K24" s="17" t="str">
        <f t="shared" si="1"/>
        <v/>
      </c>
      <c r="L24" s="18" t="str">
        <f t="shared" si="2"/>
        <v/>
      </c>
      <c r="M24" s="3"/>
      <c r="N24" s="3"/>
      <c r="O24" s="27" t="str">
        <f t="shared" si="3"/>
        <v/>
      </c>
      <c r="P24" s="10"/>
    </row>
    <row r="25" spans="2:16" x14ac:dyDescent="0.25">
      <c r="B25" s="8"/>
      <c r="C25" s="2" t="s">
        <v>38</v>
      </c>
      <c r="D25" s="3"/>
      <c r="E25" s="3"/>
      <c r="F25" s="3"/>
      <c r="G25" s="3"/>
      <c r="H25" s="2" t="s">
        <v>28</v>
      </c>
      <c r="I25" s="17" t="str">
        <f t="shared" si="0"/>
        <v/>
      </c>
      <c r="J25" s="17" t="str">
        <f>IF($I25="","",SUM($I$16:$I25))</f>
        <v/>
      </c>
      <c r="K25" s="17" t="str">
        <f t="shared" si="1"/>
        <v/>
      </c>
      <c r="L25" s="18" t="str">
        <f t="shared" si="2"/>
        <v/>
      </c>
      <c r="M25" s="3"/>
      <c r="N25" s="3"/>
      <c r="O25" s="27" t="str">
        <f t="shared" si="3"/>
        <v/>
      </c>
      <c r="P25" s="10"/>
    </row>
    <row r="26" spans="2:16" x14ac:dyDescent="0.2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2:16" x14ac:dyDescent="0.2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</row>
    <row r="28" spans="2:16" x14ac:dyDescent="0.25">
      <c r="B28" s="8"/>
      <c r="C28" s="6" t="s">
        <v>42</v>
      </c>
      <c r="D28" s="17" t="str">
        <f>IF(D$25="","",SUM(D$16:D$25))</f>
        <v/>
      </c>
      <c r="E28" s="19" t="str">
        <f>IF(E$25="","",SUM(E$16:E$25))</f>
        <v/>
      </c>
      <c r="F28" s="19" t="str">
        <f>IF(F$25="","",SUM(F$16:F$25))</f>
        <v/>
      </c>
      <c r="G28" s="19" t="str">
        <f>IF(G$25="","",SUM(G$16:G$25))</f>
        <v/>
      </c>
      <c r="H28" s="6" t="s">
        <v>28</v>
      </c>
      <c r="I28" s="17" t="str">
        <f>IF($D28="","",SUM($D28:$G28))</f>
        <v/>
      </c>
      <c r="J28" s="9" t="s">
        <v>46</v>
      </c>
      <c r="K28" s="1" t="s">
        <v>49</v>
      </c>
      <c r="L28" s="20" t="str">
        <f>IF($I28="","",$I28/$I$30)</f>
        <v/>
      </c>
      <c r="M28" s="9" t="s">
        <v>51</v>
      </c>
      <c r="N28" s="9"/>
      <c r="O28" s="9"/>
      <c r="P28" s="10"/>
    </row>
    <row r="29" spans="2:16" x14ac:dyDescent="0.25">
      <c r="B29" s="8"/>
      <c r="C29" s="6" t="s">
        <v>44</v>
      </c>
      <c r="D29" s="3"/>
      <c r="E29" s="3"/>
      <c r="F29" s="3"/>
      <c r="G29" s="3"/>
      <c r="H29" s="6" t="s">
        <v>28</v>
      </c>
      <c r="I29" s="17" t="str">
        <f>IF($D29="","",SUM($D29:$G29))</f>
        <v/>
      </c>
      <c r="J29" s="9" t="s">
        <v>47</v>
      </c>
      <c r="K29" s="1" t="s">
        <v>50</v>
      </c>
      <c r="L29" s="20" t="str">
        <f>IF($I29="","",IF($I$30="","",$I29/$I$30))</f>
        <v/>
      </c>
      <c r="M29" s="9" t="s">
        <v>52</v>
      </c>
      <c r="N29" s="9"/>
      <c r="O29" s="9"/>
      <c r="P29" s="10"/>
    </row>
    <row r="30" spans="2:16" x14ac:dyDescent="0.25">
      <c r="B30" s="8"/>
      <c r="C30" s="6" t="s">
        <v>45</v>
      </c>
      <c r="D30" s="17" t="str">
        <f>IF(D$28="","",SUM(D$28:D$29))</f>
        <v/>
      </c>
      <c r="E30" s="19" t="str">
        <f>IF(E$28="","",SUM(E$28:E$29))</f>
        <v/>
      </c>
      <c r="F30" s="19" t="str">
        <f>IF(F$28="","",SUM(F$28:F$29))</f>
        <v/>
      </c>
      <c r="G30" s="19" t="str">
        <f>IF(G$28="","",SUM(G$28:G$29))</f>
        <v/>
      </c>
      <c r="H30" s="6" t="s">
        <v>28</v>
      </c>
      <c r="I30" s="17" t="str">
        <f>IF($D30="","",SUM($D30:$G30))</f>
        <v/>
      </c>
      <c r="J30" s="9" t="s">
        <v>48</v>
      </c>
      <c r="K30" s="9"/>
      <c r="L30" s="9"/>
      <c r="M30" s="9"/>
      <c r="N30" s="9"/>
      <c r="O30" s="9"/>
      <c r="P30" s="10"/>
    </row>
    <row r="31" spans="2:16" ht="15.75" thickBot="1" x14ac:dyDescent="0.3"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2:16" ht="15.75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ht="15.75" thickBot="1" x14ac:dyDescent="0.3">
      <c r="B33" s="14"/>
      <c r="C33" s="16"/>
      <c r="D33" s="16"/>
      <c r="E33" s="16"/>
      <c r="F33" s="16"/>
      <c r="G33" s="24" t="s">
        <v>53</v>
      </c>
      <c r="H33" s="16"/>
      <c r="I33" s="16"/>
      <c r="J33" s="16"/>
      <c r="K33" s="16"/>
      <c r="L33" s="16"/>
      <c r="M33" s="16"/>
      <c r="N33" s="16"/>
      <c r="O33" s="16"/>
      <c r="P33" s="15"/>
    </row>
    <row r="34" spans="2:16" x14ac:dyDescent="0.2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2:16" x14ac:dyDescent="0.25">
      <c r="B35" s="8"/>
      <c r="C35" s="38" t="s">
        <v>41</v>
      </c>
      <c r="D35" s="38" t="s">
        <v>66</v>
      </c>
      <c r="E35" s="38" t="s">
        <v>67</v>
      </c>
      <c r="F35" s="38" t="s">
        <v>70</v>
      </c>
      <c r="G35" s="38" t="s">
        <v>71</v>
      </c>
      <c r="H35" s="30"/>
      <c r="I35" s="2" t="s">
        <v>74</v>
      </c>
      <c r="J35" s="2" t="s">
        <v>76</v>
      </c>
      <c r="K35" s="2" t="s">
        <v>18</v>
      </c>
      <c r="L35" s="30" t="s">
        <v>23</v>
      </c>
      <c r="M35" s="33" t="s">
        <v>39</v>
      </c>
      <c r="N35" s="34"/>
      <c r="O35" s="30" t="s">
        <v>27</v>
      </c>
      <c r="P35" s="10"/>
    </row>
    <row r="36" spans="2:16" x14ac:dyDescent="0.25">
      <c r="B36" s="8"/>
      <c r="C36" s="48"/>
      <c r="D36" s="39"/>
      <c r="E36" s="39"/>
      <c r="F36" s="39"/>
      <c r="G36" s="39"/>
      <c r="H36" s="31"/>
      <c r="I36" s="2" t="s">
        <v>75</v>
      </c>
      <c r="J36" s="2" t="s">
        <v>77</v>
      </c>
      <c r="K36" s="2" t="s">
        <v>67</v>
      </c>
      <c r="L36" s="32"/>
      <c r="M36" s="35"/>
      <c r="N36" s="36"/>
      <c r="O36" s="31"/>
      <c r="P36" s="10"/>
    </row>
    <row r="37" spans="2:16" x14ac:dyDescent="0.25">
      <c r="B37" s="8"/>
      <c r="C37" s="39"/>
      <c r="D37" s="25" t="s">
        <v>89</v>
      </c>
      <c r="E37" s="25" t="s">
        <v>68</v>
      </c>
      <c r="F37" s="25" t="s">
        <v>69</v>
      </c>
      <c r="G37" s="25" t="s">
        <v>72</v>
      </c>
      <c r="H37" s="32"/>
      <c r="I37" s="25" t="s">
        <v>73</v>
      </c>
      <c r="J37" s="25" t="s">
        <v>78</v>
      </c>
      <c r="K37" s="25" t="s">
        <v>79</v>
      </c>
      <c r="L37" s="25" t="s">
        <v>80</v>
      </c>
      <c r="M37" s="5" t="s">
        <v>25</v>
      </c>
      <c r="N37" s="5" t="s">
        <v>26</v>
      </c>
      <c r="O37" s="32"/>
      <c r="P37" s="10"/>
    </row>
    <row r="38" spans="2:16" x14ac:dyDescent="0.25">
      <c r="B38" s="8"/>
      <c r="C38" s="2" t="s">
        <v>54</v>
      </c>
      <c r="D38" s="3"/>
      <c r="E38" s="17" t="str">
        <f>IF($D38="","",IF($D$47="","",$D38/$D$47*100))</f>
        <v/>
      </c>
      <c r="F38" s="21" t="str">
        <f t="shared" ref="F38:F43" si="4">IF($L$29="","",$L$29)</f>
        <v/>
      </c>
      <c r="G38" s="17" t="str">
        <f>IF($E38="","",IF($L$29="","",$F38*$E38))</f>
        <v/>
      </c>
      <c r="H38" s="2"/>
      <c r="I38" s="17" t="str">
        <f t="shared" ref="I38:I43" si="5">IF($G38="","",$I$30*$G38/100)</f>
        <v/>
      </c>
      <c r="J38" s="17" t="str">
        <f t="shared" ref="J38" si="6">IF($I38="",$I$28,$I38+$I$28)</f>
        <v/>
      </c>
      <c r="K38" s="17" t="str">
        <f t="shared" ref="K38:K43" si="7">IF($J38="","",$J38/$I$30*100)</f>
        <v/>
      </c>
      <c r="L38" s="18" t="str">
        <f>IF($K38="","",100-$K38)</f>
        <v/>
      </c>
      <c r="M38" s="3"/>
      <c r="N38" s="3"/>
      <c r="O38" s="27" t="str">
        <f>IF($I38="","",IF($M38="","",IF($N38="","",IF(OR($L38&lt;$M38-0.5,$L38&gt;$N38+0.4),"FAIL",""))))</f>
        <v/>
      </c>
      <c r="P38" s="10"/>
    </row>
    <row r="39" spans="2:16" x14ac:dyDescent="0.25">
      <c r="B39" s="8"/>
      <c r="C39" s="2" t="s">
        <v>55</v>
      </c>
      <c r="D39" s="3"/>
      <c r="E39" s="17" t="str">
        <f t="shared" ref="E39:E44" si="8">IF($D39="","",IF($D$47="","",$D39/$D$47*100))</f>
        <v/>
      </c>
      <c r="F39" s="21" t="str">
        <f t="shared" si="4"/>
        <v/>
      </c>
      <c r="G39" s="17" t="str">
        <f t="shared" ref="G39:G43" si="9">IF($E39="","",IF($L$29="","",$F39*$E39))</f>
        <v/>
      </c>
      <c r="H39" s="2"/>
      <c r="I39" s="17" t="str">
        <f t="shared" si="5"/>
        <v/>
      </c>
      <c r="J39" s="17" t="str">
        <f>IF($I39="",$J$38,$I39+$J$38)</f>
        <v/>
      </c>
      <c r="K39" s="17" t="str">
        <f t="shared" si="7"/>
        <v/>
      </c>
      <c r="L39" s="18" t="str">
        <f>IF($K39="","",100-$K39)</f>
        <v/>
      </c>
      <c r="M39" s="3"/>
      <c r="N39" s="3"/>
      <c r="O39" s="27" t="str">
        <f t="shared" ref="O39:O42" si="10">IF($I39="","",IF($M39="","",IF($N39="","",IF(OR($L39&lt;$M39-0.5,$L39&gt;$N39+0.4),"FAIL",""))))</f>
        <v/>
      </c>
      <c r="P39" s="10"/>
    </row>
    <row r="40" spans="2:16" x14ac:dyDescent="0.25">
      <c r="B40" s="8"/>
      <c r="C40" s="4" t="s">
        <v>56</v>
      </c>
      <c r="D40" s="3"/>
      <c r="E40" s="17" t="str">
        <f t="shared" si="8"/>
        <v/>
      </c>
      <c r="F40" s="21" t="str">
        <f t="shared" si="4"/>
        <v/>
      </c>
      <c r="G40" s="17" t="str">
        <f t="shared" si="9"/>
        <v/>
      </c>
      <c r="H40" s="2"/>
      <c r="I40" s="17" t="str">
        <f t="shared" si="5"/>
        <v/>
      </c>
      <c r="J40" s="17" t="str">
        <f>IF($I40="",$J$39,$I40+$J$39)</f>
        <v/>
      </c>
      <c r="K40" s="17" t="str">
        <f t="shared" si="7"/>
        <v/>
      </c>
      <c r="L40" s="18" t="str">
        <f>IF($K40="","",100-$K40)</f>
        <v/>
      </c>
      <c r="M40" s="3"/>
      <c r="N40" s="3"/>
      <c r="O40" s="27" t="str">
        <f t="shared" si="10"/>
        <v/>
      </c>
      <c r="P40" s="10"/>
    </row>
    <row r="41" spans="2:16" x14ac:dyDescent="0.25">
      <c r="B41" s="8"/>
      <c r="C41" s="2" t="s">
        <v>57</v>
      </c>
      <c r="D41" s="3"/>
      <c r="E41" s="17" t="str">
        <f t="shared" si="8"/>
        <v/>
      </c>
      <c r="F41" s="21" t="str">
        <f t="shared" si="4"/>
        <v/>
      </c>
      <c r="G41" s="17" t="str">
        <f t="shared" si="9"/>
        <v/>
      </c>
      <c r="H41" s="2"/>
      <c r="I41" s="17" t="str">
        <f t="shared" si="5"/>
        <v/>
      </c>
      <c r="J41" s="17" t="str">
        <f>IF($I41="",$J$40,$I41+$J$40)</f>
        <v/>
      </c>
      <c r="K41" s="17" t="str">
        <f t="shared" si="7"/>
        <v/>
      </c>
      <c r="L41" s="18" t="str">
        <f>IF($K41="","",100-$K41)</f>
        <v/>
      </c>
      <c r="M41" s="3"/>
      <c r="N41" s="3"/>
      <c r="O41" s="27" t="str">
        <f t="shared" si="10"/>
        <v/>
      </c>
      <c r="P41" s="10"/>
    </row>
    <row r="42" spans="2:16" x14ac:dyDescent="0.25">
      <c r="B42" s="8"/>
      <c r="C42" s="2" t="s">
        <v>58</v>
      </c>
      <c r="D42" s="3"/>
      <c r="E42" s="17" t="str">
        <f t="shared" si="8"/>
        <v/>
      </c>
      <c r="F42" s="21" t="str">
        <f t="shared" si="4"/>
        <v/>
      </c>
      <c r="G42" s="17" t="str">
        <f t="shared" si="9"/>
        <v/>
      </c>
      <c r="H42" s="2"/>
      <c r="I42" s="17" t="str">
        <f t="shared" si="5"/>
        <v/>
      </c>
      <c r="J42" s="17" t="str">
        <f>IF($I42="",$J$41,$I42+$J$41)</f>
        <v/>
      </c>
      <c r="K42" s="17" t="str">
        <f t="shared" si="7"/>
        <v/>
      </c>
      <c r="L42" s="18" t="str">
        <f>IF($K42="","",100-$K42)</f>
        <v/>
      </c>
      <c r="M42" s="3"/>
      <c r="N42" s="3"/>
      <c r="O42" s="27" t="str">
        <f t="shared" si="10"/>
        <v/>
      </c>
      <c r="P42" s="10"/>
    </row>
    <row r="43" spans="2:16" x14ac:dyDescent="0.25">
      <c r="B43" s="8"/>
      <c r="C43" s="2" t="s">
        <v>43</v>
      </c>
      <c r="D43" s="3"/>
      <c r="E43" s="17" t="str">
        <f t="shared" si="8"/>
        <v/>
      </c>
      <c r="F43" s="21" t="str">
        <f t="shared" si="4"/>
        <v/>
      </c>
      <c r="G43" s="17" t="str">
        <f t="shared" si="9"/>
        <v/>
      </c>
      <c r="H43" s="2"/>
      <c r="I43" s="17" t="str">
        <f t="shared" si="5"/>
        <v/>
      </c>
      <c r="J43" s="17" t="str">
        <f>IF($I43="",$J$42,$I43+$J$42)</f>
        <v/>
      </c>
      <c r="K43" s="17" t="str">
        <f t="shared" si="7"/>
        <v/>
      </c>
      <c r="L43" s="7"/>
      <c r="M43" s="7"/>
      <c r="N43" s="7"/>
      <c r="O43" s="7"/>
      <c r="P43" s="10"/>
    </row>
    <row r="44" spans="2:16" x14ac:dyDescent="0.25">
      <c r="B44" s="8"/>
      <c r="C44" s="2" t="s">
        <v>59</v>
      </c>
      <c r="D44" s="3"/>
      <c r="E44" s="17" t="str">
        <f t="shared" si="8"/>
        <v/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10"/>
    </row>
    <row r="45" spans="2:16" x14ac:dyDescent="0.25">
      <c r="B45" s="8"/>
      <c r="C45" s="7"/>
      <c r="D45" s="2" t="s">
        <v>81</v>
      </c>
      <c r="E45" s="17" t="str">
        <f>IF($E$44="","",SUM($E$38:$E$44))</f>
        <v/>
      </c>
      <c r="F45" s="7"/>
      <c r="G45" s="7"/>
      <c r="H45" s="7"/>
      <c r="I45" s="7"/>
      <c r="J45" s="7"/>
      <c r="K45" s="7"/>
      <c r="L45" s="7"/>
      <c r="M45" s="26"/>
      <c r="N45" s="26"/>
      <c r="O45" s="26"/>
      <c r="P45" s="10"/>
    </row>
    <row r="46" spans="2:16" x14ac:dyDescent="0.2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</row>
    <row r="47" spans="2:16" x14ac:dyDescent="0.25">
      <c r="B47" s="8"/>
      <c r="C47" s="6" t="s">
        <v>60</v>
      </c>
      <c r="D47" s="17" t="str">
        <f>IF(D42="","",ROUND(SUM(D38:D44),0))</f>
        <v/>
      </c>
      <c r="E47" s="9" t="s">
        <v>63</v>
      </c>
      <c r="F47" s="9" t="s">
        <v>82</v>
      </c>
      <c r="G47" s="37"/>
      <c r="H47" s="37"/>
      <c r="I47" s="37"/>
      <c r="J47" s="37"/>
      <c r="K47" s="37"/>
      <c r="L47" s="37"/>
      <c r="M47" s="37"/>
      <c r="N47" s="37"/>
      <c r="O47" s="37"/>
      <c r="P47" s="10"/>
    </row>
    <row r="48" spans="2:16" x14ac:dyDescent="0.25">
      <c r="B48" s="8"/>
      <c r="C48" s="6" t="s">
        <v>61</v>
      </c>
      <c r="D48" s="3"/>
      <c r="E48" s="9" t="s">
        <v>64</v>
      </c>
      <c r="F48" s="9"/>
      <c r="G48" s="28"/>
      <c r="H48" s="28"/>
      <c r="I48" s="28"/>
      <c r="J48" s="28"/>
      <c r="K48" s="28"/>
      <c r="L48" s="28"/>
      <c r="M48" s="28"/>
      <c r="N48" s="28"/>
      <c r="O48" s="28"/>
      <c r="P48" s="10"/>
    </row>
    <row r="49" spans="2:16" x14ac:dyDescent="0.25">
      <c r="B49" s="8"/>
      <c r="C49" s="6" t="s">
        <v>62</v>
      </c>
      <c r="D49" s="19" t="str">
        <f>IF($D$48="","",IF($D$47="","",$D$47-$D$48))</f>
        <v/>
      </c>
      <c r="E49" s="9" t="s">
        <v>65</v>
      </c>
      <c r="F49" s="9"/>
      <c r="G49" s="28"/>
      <c r="H49" s="28"/>
      <c r="I49" s="28"/>
      <c r="J49" s="28"/>
      <c r="K49" s="28"/>
      <c r="L49" s="28"/>
      <c r="M49" s="28"/>
      <c r="N49" s="28"/>
      <c r="O49" s="28"/>
      <c r="P49" s="10"/>
    </row>
    <row r="50" spans="2:16" x14ac:dyDescent="0.2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</row>
    <row r="51" spans="2:16" x14ac:dyDescent="0.25">
      <c r="B51" s="8"/>
      <c r="C51" s="9"/>
      <c r="D51" s="9"/>
      <c r="E51" s="9"/>
      <c r="F51" s="9"/>
      <c r="G51" s="9"/>
      <c r="H51" s="9"/>
      <c r="I51" s="9"/>
      <c r="J51" s="9" t="s">
        <v>87</v>
      </c>
      <c r="K51" s="29"/>
      <c r="L51" s="29"/>
      <c r="M51" s="29"/>
      <c r="N51" s="29"/>
      <c r="O51" s="29"/>
      <c r="P51" s="10"/>
    </row>
    <row r="52" spans="2:16" ht="15.75" thickBot="1" x14ac:dyDescent="0.3"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</row>
  </sheetData>
  <sheetProtection algorithmName="SHA-512" hashValue="KfPVEC/tMrI6y6pFfVpXcqjyNnZtvorC48p+WzIT53CuGDVVo/zRmJ/KhHw+xe0q0QaC8rXhc5uecKz619hWDA==" saltValue="N/AYXR2z5WC0VLkSWKf29Q==" spinCount="100000" sheet="1" selectLockedCells="1"/>
  <mergeCells count="41">
    <mergeCell ref="F35:F36"/>
    <mergeCell ref="G35:G36"/>
    <mergeCell ref="C5:D5"/>
    <mergeCell ref="C6:D6"/>
    <mergeCell ref="G11:K11"/>
    <mergeCell ref="C13:C15"/>
    <mergeCell ref="C35:C37"/>
    <mergeCell ref="D35:D36"/>
    <mergeCell ref="E35:E36"/>
    <mergeCell ref="C3:O3"/>
    <mergeCell ref="C2:F2"/>
    <mergeCell ref="J8:K8"/>
    <mergeCell ref="N5:O5"/>
    <mergeCell ref="N6:O6"/>
    <mergeCell ref="N7:O7"/>
    <mergeCell ref="N2:O2"/>
    <mergeCell ref="E8:F8"/>
    <mergeCell ref="E7:F7"/>
    <mergeCell ref="E6:F6"/>
    <mergeCell ref="E5:F5"/>
    <mergeCell ref="J5:K5"/>
    <mergeCell ref="J6:K6"/>
    <mergeCell ref="C7:D7"/>
    <mergeCell ref="C8:D8"/>
    <mergeCell ref="J7:K7"/>
    <mergeCell ref="O13:O15"/>
    <mergeCell ref="L13:L14"/>
    <mergeCell ref="M13:N14"/>
    <mergeCell ref="D13:D14"/>
    <mergeCell ref="E13:E14"/>
    <mergeCell ref="F13:F14"/>
    <mergeCell ref="G13:G14"/>
    <mergeCell ref="H13:H15"/>
    <mergeCell ref="G48:O48"/>
    <mergeCell ref="G49:O49"/>
    <mergeCell ref="K51:O51"/>
    <mergeCell ref="H35:H37"/>
    <mergeCell ref="M35:N36"/>
    <mergeCell ref="O35:O37"/>
    <mergeCell ref="L35:L36"/>
    <mergeCell ref="G47:O47"/>
  </mergeCells>
  <conditionalFormatting sqref="O16:O25 O38:O42">
    <cfRule type="containsText" dxfId="0" priority="1" operator="containsText" text="FAIL">
      <formula>NOT(ISERROR(SEARCH("FAIL",O16)))</formula>
    </cfRule>
  </conditionalFormatting>
  <dataValidations count="4">
    <dataValidation type="decimal" allowBlank="1" showInputMessage="1" showErrorMessage="1" errorTitle="ERROR" error="Make sure to enter the right gradation range" sqref="M16:N25">
      <formula1>0</formula1>
      <formula2>100</formula2>
    </dataValidation>
    <dataValidation type="decimal" allowBlank="1" showInputMessage="1" showErrorMessage="1" sqref="D38:D44 D16:G25 D29:G29 D48">
      <formula1>0</formula1>
      <formula2>100000</formula2>
    </dataValidation>
    <dataValidation type="decimal" allowBlank="1" showInputMessage="1" showErrorMessage="1" sqref="M38:N42">
      <formula1>0</formula1>
      <formula2>100</formula2>
    </dataValidation>
    <dataValidation type="textLength" operator="equal" allowBlank="1" showInputMessage="1" showErrorMessage="1" sqref="E8:F8 J8:K8">
      <formula1>6</formula1>
    </dataValidation>
  </dataValidations>
  <pageMargins left="0.7" right="0.7" top="0.75" bottom="0.75" header="0.3" footer="0.3"/>
  <pageSetup scale="52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boBox1">
          <controlPr defaultSize="0" autoLine="0" autoPict="0" linkedCell="N6" listFillRange="Q4:Q7" r:id="rId5">
            <anchor moveWithCells="1">
              <from>
                <xdr:col>13</xdr:col>
                <xdr:colOff>0</xdr:colOff>
                <xdr:row>5</xdr:row>
                <xdr:rowOff>28575</xdr:rowOff>
              </from>
              <to>
                <xdr:col>15</xdr:col>
                <xdr:colOff>0</xdr:colOff>
                <xdr:row>5</xdr:row>
                <xdr:rowOff>228600</xdr:rowOff>
              </to>
            </anchor>
          </controlPr>
        </control>
      </mc:Choice>
      <mc:Fallback>
        <control shapeId="1027" r:id="rId4" name="Combo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073C13-0F01-4763-AC43-CD031EE4C223}"/>
</file>

<file path=customXml/itemProps2.xml><?xml version="1.0" encoding="utf-8"?>
<ds:datastoreItem xmlns:ds="http://schemas.openxmlformats.org/officeDocument/2006/customXml" ds:itemID="{B06807D2-55F3-4940-89D9-851D4AAA5137}"/>
</file>

<file path=customXml/itemProps3.xml><?xml version="1.0" encoding="utf-8"?>
<ds:datastoreItem xmlns:ds="http://schemas.openxmlformats.org/officeDocument/2006/customXml" ds:itemID="{F347D18B-FF32-4B04-9591-7365FEE77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PGE - TTF 001</vt:lpstr>
      <vt:lpstr>'PGE - TTF 001'!Print_Area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Shrivatsa Ravikumar</dc:creator>
  <cp:lastModifiedBy>Shrivatsa Ravikumar</cp:lastModifiedBy>
  <dcterms:created xsi:type="dcterms:W3CDTF">2019-12-05T21:16:04Z</dcterms:created>
  <dcterms:modified xsi:type="dcterms:W3CDTF">2020-04-23T18:33:15Z</dcterms:modified>
</cp:coreProperties>
</file>